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\Personal\Ali\BQH\Economic Development and well being Framework\"/>
    </mc:Choice>
  </mc:AlternateContent>
  <xr:revisionPtr revIDLastSave="0" documentId="8_{7AD04980-B142-407A-BDE8-21F97EC35B15}" xr6:coauthVersionLast="47" xr6:coauthVersionMax="47" xr10:uidLastSave="{00000000-0000-0000-0000-000000000000}"/>
  <bookViews>
    <workbookView xWindow="-120" yWindow="-120" windowWidth="29040" windowHeight="15840" firstSheet="1" activeTab="1" xr2:uid="{DE5B4C36-FF80-4C29-8D09-0246ECEAF231}"/>
  </bookViews>
  <sheets>
    <sheet name="Mauze Indices" sheetId="1" r:id="rId1"/>
    <sheet name="Mumins Indices" sheetId="2" r:id="rId2"/>
    <sheet name="Test AI report" sheetId="5" r:id="rId3"/>
    <sheet name="Sheet1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29" i="1"/>
  <c r="O26" i="1"/>
  <c r="O23" i="1"/>
  <c r="O20" i="1"/>
  <c r="O17" i="1"/>
  <c r="O14" i="1"/>
  <c r="O11" i="1"/>
  <c r="O8" i="1"/>
  <c r="O5" i="1"/>
  <c r="J5" i="1"/>
  <c r="L5" i="1" s="1"/>
  <c r="J8" i="1"/>
  <c r="L8" i="1" s="1"/>
  <c r="M8" i="1" s="1"/>
  <c r="J11" i="1"/>
  <c r="J14" i="1"/>
  <c r="L14" i="1" s="1"/>
  <c r="M14" i="1" s="1"/>
  <c r="J17" i="1"/>
  <c r="J20" i="1"/>
  <c r="J23" i="1"/>
  <c r="J26" i="1"/>
  <c r="J29" i="1"/>
  <c r="J32" i="1"/>
  <c r="L11" i="1"/>
  <c r="M11" i="1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4" i="2"/>
  <c r="N34" i="1"/>
  <c r="M27" i="2"/>
  <c r="M26" i="2"/>
  <c r="M25" i="2"/>
  <c r="O25" i="2" s="1"/>
  <c r="M24" i="2"/>
  <c r="M23" i="2"/>
  <c r="M22" i="2"/>
  <c r="O22" i="2" s="1"/>
  <c r="M21" i="2"/>
  <c r="M20" i="2"/>
  <c r="M19" i="2"/>
  <c r="M18" i="2"/>
  <c r="M17" i="2"/>
  <c r="M16" i="2"/>
  <c r="O16" i="2" s="1"/>
  <c r="M15" i="2"/>
  <c r="M14" i="2"/>
  <c r="M13" i="2"/>
  <c r="M12" i="2"/>
  <c r="M11" i="2"/>
  <c r="M10" i="2"/>
  <c r="M9" i="2"/>
  <c r="M8" i="2"/>
  <c r="M7" i="2"/>
  <c r="M6" i="2"/>
  <c r="M5" i="2"/>
  <c r="M4" i="2"/>
  <c r="O10" i="2" l="1"/>
  <c r="O26" i="2"/>
  <c r="O12" i="2"/>
  <c r="O20" i="2"/>
  <c r="O23" i="2"/>
  <c r="O4" i="2"/>
  <c r="O6" i="2"/>
  <c r="O17" i="2"/>
  <c r="L28" i="2"/>
  <c r="L32" i="1"/>
  <c r="L29" i="1"/>
  <c r="L26" i="1"/>
  <c r="L23" i="1"/>
  <c r="L20" i="1"/>
  <c r="P11" i="1"/>
  <c r="L17" i="1"/>
  <c r="P14" i="1"/>
  <c r="P8" i="1"/>
  <c r="M5" i="1"/>
  <c r="P32" i="1" l="1"/>
  <c r="M32" i="1"/>
  <c r="P29" i="1"/>
  <c r="M29" i="1"/>
  <c r="P23" i="1"/>
  <c r="M23" i="1"/>
  <c r="P20" i="1"/>
  <c r="M20" i="1"/>
  <c r="P17" i="1"/>
  <c r="M17" i="1"/>
  <c r="P26" i="1"/>
  <c r="M26" i="1"/>
  <c r="P5" i="1"/>
  <c r="Q4" i="2"/>
  <c r="Q5" i="2" s="1"/>
  <c r="P34" i="1" l="1"/>
  <c r="R3" i="1"/>
  <c r="R4" i="1" s="1"/>
</calcChain>
</file>

<file path=xl/sharedStrings.xml><?xml version="1.0" encoding="utf-8"?>
<sst xmlns="http://schemas.openxmlformats.org/spreadsheetml/2006/main" count="193" uniqueCount="153">
  <si>
    <t>Assessment of Mauzes Economic Growth  and well being  index( for QH to mumeneen / After Moulas Tus Visit - Ziyafat - Qadam - Majlis)</t>
  </si>
  <si>
    <t>OVERALL</t>
  </si>
  <si>
    <t>Sr No</t>
  </si>
  <si>
    <t>Parameter</t>
  </si>
  <si>
    <r>
      <t xml:space="preserve">Attributes 
</t>
    </r>
    <r>
      <rPr>
        <i/>
        <sz val="11"/>
        <color theme="0"/>
        <rFont val="Calibri"/>
        <family val="2"/>
        <scheme val="minor"/>
      </rPr>
      <t>(Source of Data - ITS, Umoor Mawarid Bashariya MIS, Umoor Talimiyah MIS, Umoor Sehat and local Mauzes MIS)</t>
    </r>
  </si>
  <si>
    <t>Rating</t>
  </si>
  <si>
    <t>Prev Years</t>
  </si>
  <si>
    <t>Growth</t>
  </si>
  <si>
    <t>Weight</t>
  </si>
  <si>
    <t>Score</t>
  </si>
  <si>
    <t>% Score</t>
  </si>
  <si>
    <t>Employment rate</t>
  </si>
  <si>
    <t>Total House count</t>
  </si>
  <si>
    <t>Business</t>
  </si>
  <si>
    <t xml:space="preserve">Professional </t>
  </si>
  <si>
    <t>Service</t>
  </si>
  <si>
    <t>Unemployed</t>
  </si>
  <si>
    <t>NA</t>
  </si>
  <si>
    <t xml:space="preserve">Education </t>
  </si>
  <si>
    <t>Applicable headcount &gt; 21</t>
  </si>
  <si>
    <t>Post Graduiate / Professionals</t>
  </si>
  <si>
    <t>Graduate and above</t>
  </si>
  <si>
    <t>X and Above</t>
  </si>
  <si>
    <t>Below X</t>
  </si>
  <si>
    <t>Wajebat</t>
  </si>
  <si>
    <t>HOF count</t>
  </si>
  <si>
    <t>Over Double</t>
  </si>
  <si>
    <t>over 1.5 times</t>
  </si>
  <si>
    <t>Over Prev Yr</t>
  </si>
  <si>
    <t>Same or lower</t>
  </si>
  <si>
    <t>Hifz Status</t>
  </si>
  <si>
    <t>Applicable headcount &gt; 5</t>
  </si>
  <si>
    <t>Full</t>
  </si>
  <si>
    <t>Sana III</t>
  </si>
  <si>
    <t>Sana II</t>
  </si>
  <si>
    <t>Sana I</t>
  </si>
  <si>
    <t>Balad</t>
  </si>
  <si>
    <t>Asbaaq Status</t>
  </si>
  <si>
    <t>Applicable headcount &gt; 18</t>
  </si>
  <si>
    <t>Nisaab 5 and above</t>
  </si>
  <si>
    <t>Nisaab 3-4</t>
  </si>
  <si>
    <t>Nisab 2</t>
  </si>
  <si>
    <t>Nisab 1</t>
  </si>
  <si>
    <t>Istefada attendees</t>
  </si>
  <si>
    <t>Health Indicator</t>
  </si>
  <si>
    <t>any Age</t>
  </si>
  <si>
    <t>Diabetic</t>
  </si>
  <si>
    <t>BP</t>
  </si>
  <si>
    <t>Heart History</t>
  </si>
  <si>
    <t>Flu Vaccinee done</t>
  </si>
  <si>
    <t>Oth Health issues</t>
  </si>
  <si>
    <t>FMB reach</t>
  </si>
  <si>
    <t>FMB sought by</t>
  </si>
  <si>
    <t>Number of Khidmatguzars</t>
  </si>
  <si>
    <t>Any Khidmat ( BG, FMB, Jamaat, Burhani Womens etc)</t>
  </si>
  <si>
    <t>QH utilization vis a vis Normal Distribution</t>
  </si>
  <si>
    <t>QH as per Normal Distribution</t>
  </si>
  <si>
    <t>QH Utilized</t>
  </si>
  <si>
    <t>11.2 Cr</t>
  </si>
  <si>
    <t>20 Cr</t>
  </si>
  <si>
    <t>Mumin below economic tolerance line</t>
  </si>
  <si>
    <t>below line</t>
  </si>
  <si>
    <t>Assessment of Mumins Economic Growth and well being  ( for QH to mumineen / After Moulas Tus Visit - Ziyafat - Qadam - Majlis)</t>
  </si>
  <si>
    <t>Assessment</t>
  </si>
  <si>
    <t>Point</t>
  </si>
  <si>
    <t>Factors for deliberations</t>
  </si>
  <si>
    <t>Basis</t>
  </si>
  <si>
    <t>Attribute</t>
  </si>
  <si>
    <t>Increase / Positive</t>
  </si>
  <si>
    <t>Same / NA</t>
  </si>
  <si>
    <t>Decrease / Negative</t>
  </si>
  <si>
    <t>Income</t>
  </si>
  <si>
    <t>Determine if the individual's income has increased over time. Compare their current earnings with their past earnings to assess income growth.</t>
  </si>
  <si>
    <t>How has mumin's income changed over the past years</t>
  </si>
  <si>
    <t>ITR or HQHB record or OFC report</t>
  </si>
  <si>
    <t>Profitability</t>
  </si>
  <si>
    <t>Yes</t>
  </si>
  <si>
    <t>Is mumin satisfied with his income growth (Barakat)</t>
  </si>
  <si>
    <t>Survey Report</t>
  </si>
  <si>
    <t>Income Satisfaction</t>
  </si>
  <si>
    <t>Entrepreneurship and Business Growth</t>
  </si>
  <si>
    <t>If the individual is an entrepreneur or business owner, evaluate the growth and profitability of their business. Look for indicators such as increased revenue, expanding customer base, or successful product launches.</t>
  </si>
  <si>
    <t>Assess business growth in terms of</t>
  </si>
  <si>
    <t>ITRs / Audit report  or rating agency report / OFC report</t>
  </si>
  <si>
    <t>Revenue / TO</t>
  </si>
  <si>
    <t xml:space="preserve"> -  Sales    - Customer base  - Profitability</t>
  </si>
  <si>
    <t>Customer Base</t>
  </si>
  <si>
    <t>Has business launched new products or expanded into new markets.</t>
  </si>
  <si>
    <t>Increase in product line / expansion</t>
  </si>
  <si>
    <t>Business has been able to move to cash business (both sales &amp; purchases) in comparison to past practice</t>
  </si>
  <si>
    <t>Moved to cash business</t>
  </si>
  <si>
    <t>Savings and Investments</t>
  </si>
  <si>
    <t>Evaluate the individual's savings and investment portfolio. Determine if they have been able to save a larger portion of their income or if they have made successful investments that have grown in value</t>
  </si>
  <si>
    <t>Have mumin's savings or investment portfolio grown over time</t>
  </si>
  <si>
    <t>Growth in investment</t>
  </si>
  <si>
    <t>What types of investments do mumin have, and how have they performed</t>
  </si>
  <si>
    <t>Investment performance vs a vis Market ( Beta)</t>
  </si>
  <si>
    <t>Assets and Net Worth</t>
  </si>
  <si>
    <t>Consider the individual's assets, such as property, investments, and other valuable possessions. Calculate their net worth (assets minus liabilities) to assess overall wealth accumulation.</t>
  </si>
  <si>
    <t>Has the value of mumin's assets changed over the past period.</t>
  </si>
  <si>
    <t>Increase in Assets</t>
  </si>
  <si>
    <t>What is mumin's estimated net worth (assets minus liabilities), and how has it evolved.</t>
  </si>
  <si>
    <t>Networth Positive</t>
  </si>
  <si>
    <t>Employment and Career Progression</t>
  </si>
  <si>
    <t>Assess whether the individual has experienced positive changes in their employment situation, such as job promotions, salary increases, or career advancements.</t>
  </si>
  <si>
    <t>Did mumin experienced any positive changes in his employment situation, such as promotions, salary increases, or career advancements?</t>
  </si>
  <si>
    <t>Social media platforms / Survey reports</t>
  </si>
  <si>
    <t>Promotion / Growth since last 1-2 years</t>
  </si>
  <si>
    <t>How has job stability and job satisfaction evolved over time?</t>
  </si>
  <si>
    <t>Job Satisfaction and job security</t>
  </si>
  <si>
    <t>Debt and Liabilities</t>
  </si>
  <si>
    <t>Examine the individual's debt level and whether they have been able to manage and reduce it over time. A decrease in debt-to-income ratio can indicate economic growth.</t>
  </si>
  <si>
    <t>Has mumin been able to effectively manage and reduce his debt / liabilities over time. Has Mumin's debt-to-income ratio changed over the past few years</t>
  </si>
  <si>
    <t>QH repayment schedule adherence ( delays?) / Survey Report</t>
  </si>
  <si>
    <t>Debts decreased?</t>
  </si>
  <si>
    <t>Continuous Learning and Skill Upgrading</t>
  </si>
  <si>
    <t>Consider the individual's investment in education and skill development. Assess if they have acquired additional qualifications or skills that have increased their earning potential.</t>
  </si>
  <si>
    <t>Has mumin invested in his education or acquired additional qualifications or skills</t>
  </si>
  <si>
    <t>Tallabul ilm record / ITS database / Social platform research</t>
  </si>
  <si>
    <t>Developed skillsets?</t>
  </si>
  <si>
    <t>Has these investments in development of skillsets impacted mumins earning potential and career growth</t>
  </si>
  <si>
    <t>Skillsets development lead to earning growth?</t>
  </si>
  <si>
    <t>Is mumin actively seeking opportunities to enhance his skills and knowledge</t>
  </si>
  <si>
    <t>perusing skill enhancement</t>
  </si>
  <si>
    <t>Standard of Living</t>
  </si>
  <si>
    <t>Consider the individual's overall standard of living. Assess improvements in housing, access to healthcare, transportation, and other quality-of-life factors.</t>
  </si>
  <si>
    <t>1)Is there improvements in housing, access to healthcare, transportation, or other quality-of-life factors</t>
  </si>
  <si>
    <t>Improvement in housing standards since last 2 years</t>
  </si>
  <si>
    <t>2)Are there any significant changes in mumins lifestyle that indicate economic growth</t>
  </si>
  <si>
    <t>Can afford / has access to medical requirements</t>
  </si>
  <si>
    <t>Economic Mobility</t>
  </si>
  <si>
    <t>Evaluate whether the individual has moved up the economic ladder over time, especially when compared to their peers or the general population.</t>
  </si>
  <si>
    <t>1) Assess if mumin has moved up the economic ladder compared to his market peers or the general population</t>
  </si>
  <si>
    <t xml:space="preserve">OFC report </t>
  </si>
  <si>
    <t>Has mumin grew vis a vis market peers in last 2 years</t>
  </si>
  <si>
    <t>Long-term Financial Planning</t>
  </si>
  <si>
    <t>Assess whether the individual has engaged in effective financial planning, such as retirement savings, investments for the future, or insurance coverage.</t>
  </si>
  <si>
    <t>1)Is mumin feels well-prepared for his future financial needs</t>
  </si>
  <si>
    <t>Future planning done and feels reasonable to him?</t>
  </si>
  <si>
    <t>2)Is mumin actively working towards achieving his financial goals</t>
  </si>
  <si>
    <t xml:space="preserve">Are financial goals set and is there plan developed and progress made towards achieving the same </t>
  </si>
  <si>
    <t>Work-life balance</t>
  </si>
  <si>
    <t>Consider how the individual manages their work-life balance. Look for improvements in their ability to prioritize and allocate time for work, personal activities, family, and leisure, ensuring a healthy balance between various aspects of life.</t>
  </si>
  <si>
    <t>1) Is mumin able to maintain work life balance - assess working hours, leisure plans, steps to maintain health etc.</t>
  </si>
  <si>
    <t>Is he able to maintain work life balance.? Including spending quality time with family has improved since last 2 years</t>
  </si>
  <si>
    <t>Relationships and social connections</t>
  </si>
  <si>
    <t>Evaluate the quality and depth of the individual's relationships and social connections. Look for improvements in their ability to build and maintain meaningful relationships, expand their social network, and develop a supportive social circle.</t>
  </si>
  <si>
    <t>1) Is mumin available for social gatherings, functions, seminars for participation</t>
  </si>
  <si>
    <t>Survey Report / ITS database</t>
  </si>
  <si>
    <t>Enhanced social life since last 2 years</t>
  </si>
  <si>
    <t>2) how developed is the social circle of mumin</t>
  </si>
  <si>
    <t>reach and known in social circle</t>
  </si>
  <si>
    <t>Double click on report to see all the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</si>
</sst>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343541"/>
      <name val="Calibri"/>
      <family val="2"/>
      <scheme val="minor"/>
    </font>
    <font>
      <b/>
      <i/>
      <sz val="11"/>
      <color theme="5" tint="0.5999938962981048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.5"/>
      <color theme="0"/>
      <name val="Calibri"/>
      <family val="2"/>
      <scheme val="minor"/>
    </font>
    <font>
      <b/>
      <u/>
      <sz val="10.5"/>
      <color rgb="FF343541"/>
      <name val="Calibri"/>
      <family val="2"/>
      <scheme val="minor"/>
    </font>
    <font>
      <sz val="10.5"/>
      <color theme="5" tint="-0.499984740745262"/>
      <name val="Calibri"/>
      <family val="2"/>
    </font>
    <font>
      <sz val="10.5"/>
      <color rgb="FF000000"/>
      <name val="Calibri"/>
      <family val="2"/>
    </font>
    <font>
      <b/>
      <sz val="10.5"/>
      <color theme="0"/>
      <name val="Calibri"/>
      <family val="2"/>
      <scheme val="minor"/>
    </font>
    <font>
      <i/>
      <sz val="10.5"/>
      <color rgb="FF000000"/>
      <name val="Calibri"/>
      <family val="2"/>
    </font>
    <font>
      <b/>
      <u/>
      <sz val="12"/>
      <color rgb="FF34354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0" borderId="3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8" fillId="0" borderId="7" xfId="1" applyFont="1" applyFill="1" applyBorder="1" applyAlignment="1">
      <alignment horizontal="center" vertical="center" wrapText="1"/>
    </xf>
    <xf numFmtId="9" fontId="8" fillId="0" borderId="3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9" fontId="9" fillId="0" borderId="8" xfId="1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/>
    <xf numFmtId="2" fontId="0" fillId="0" borderId="0" xfId="0" applyNumberFormat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0" fillId="0" borderId="43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7" fillId="2" borderId="4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2" fillId="0" borderId="17" xfId="1" applyFont="1" applyBorder="1" applyAlignment="1">
      <alignment horizontal="center" vertical="center"/>
    </xf>
    <xf numFmtId="9" fontId="8" fillId="9" borderId="7" xfId="1" applyFont="1" applyFill="1" applyBorder="1" applyAlignment="1">
      <alignment horizontal="center" vertical="center" wrapText="1"/>
    </xf>
    <xf numFmtId="9" fontId="8" fillId="9" borderId="7" xfId="0" applyNumberFormat="1" applyFont="1" applyFill="1" applyBorder="1" applyAlignment="1">
      <alignment horizontal="center" vertical="center" wrapText="1"/>
    </xf>
    <xf numFmtId="9" fontId="8" fillId="12" borderId="7" xfId="1" applyFont="1" applyFill="1" applyBorder="1" applyAlignment="1">
      <alignment horizontal="center" vertical="center" wrapText="1"/>
    </xf>
    <xf numFmtId="9" fontId="8" fillId="12" borderId="7" xfId="0" applyNumberFormat="1" applyFont="1" applyFill="1" applyBorder="1" applyAlignment="1">
      <alignment horizontal="center" vertical="center" wrapText="1"/>
    </xf>
    <xf numFmtId="9" fontId="8" fillId="10" borderId="7" xfId="1" applyFont="1" applyFill="1" applyBorder="1" applyAlignment="1">
      <alignment horizontal="center" vertical="center" wrapText="1"/>
    </xf>
    <xf numFmtId="9" fontId="8" fillId="10" borderId="7" xfId="0" applyNumberFormat="1" applyFont="1" applyFill="1" applyBorder="1" applyAlignment="1">
      <alignment horizontal="center" vertical="center" wrapText="1"/>
    </xf>
    <xf numFmtId="9" fontId="8" fillId="9" borderId="7" xfId="0" applyNumberFormat="1" applyFont="1" applyFill="1" applyBorder="1" applyAlignment="1">
      <alignment horizontal="center" vertical="center"/>
    </xf>
    <xf numFmtId="9" fontId="8" fillId="10" borderId="7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12" fillId="0" borderId="0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5" borderId="18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readingOrder="1"/>
    </xf>
    <xf numFmtId="0" fontId="17" fillId="0" borderId="4" xfId="0" applyFont="1" applyBorder="1" applyAlignment="1">
      <alignment horizontal="center" vertical="center" wrapText="1" readingOrder="1"/>
    </xf>
    <xf numFmtId="0" fontId="17" fillId="0" borderId="28" xfId="0" applyFont="1" applyBorder="1" applyAlignment="1">
      <alignment horizontal="center" vertical="center" wrapText="1" readingOrder="1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9" fontId="18" fillId="0" borderId="17" xfId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0" fontId="17" fillId="0" borderId="31" xfId="0" applyFont="1" applyBorder="1" applyAlignment="1">
      <alignment horizontal="center" vertical="center" wrapText="1" readingOrder="1"/>
    </xf>
    <xf numFmtId="0" fontId="12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7" fillId="0" borderId="25" xfId="0" applyFont="1" applyBorder="1" applyAlignment="1">
      <alignment horizontal="center" vertical="center" wrapText="1" readingOrder="1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11" borderId="33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 readingOrder="1"/>
    </xf>
    <xf numFmtId="0" fontId="17" fillId="0" borderId="23" xfId="0" applyFont="1" applyBorder="1" applyAlignment="1">
      <alignment horizontal="left" vertical="center" wrapText="1" readingOrder="1"/>
    </xf>
    <xf numFmtId="0" fontId="17" fillId="0" borderId="23" xfId="0" applyFont="1" applyBorder="1" applyAlignment="1">
      <alignment horizontal="center" vertical="center" wrapText="1" readingOrder="1"/>
    </xf>
    <xf numFmtId="0" fontId="17" fillId="0" borderId="40" xfId="0" applyFont="1" applyBorder="1" applyAlignment="1">
      <alignment horizontal="center" vertical="center" wrapText="1" readingOrder="1"/>
    </xf>
    <xf numFmtId="0" fontId="12" fillId="0" borderId="5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9" fontId="12" fillId="0" borderId="21" xfId="1" applyFont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 readingOrder="1"/>
    </xf>
    <xf numFmtId="0" fontId="17" fillId="0" borderId="19" xfId="0" applyFont="1" applyBorder="1" applyAlignment="1">
      <alignment horizontal="left" vertical="center" wrapText="1" readingOrder="1"/>
    </xf>
    <xf numFmtId="0" fontId="17" fillId="0" borderId="19" xfId="0" applyFont="1" applyBorder="1" applyAlignment="1">
      <alignment horizontal="center" vertical="center" wrapText="1" readingOrder="1"/>
    </xf>
    <xf numFmtId="0" fontId="17" fillId="0" borderId="39" xfId="0" applyFont="1" applyBorder="1" applyAlignment="1">
      <alignment horizontal="center" vertical="center" wrapText="1" readingOrder="1"/>
    </xf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9" fontId="12" fillId="0" borderId="20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9" fontId="12" fillId="0" borderId="2" xfId="1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9" fontId="12" fillId="0" borderId="5" xfId="1" applyFont="1" applyBorder="1" applyAlignment="1">
      <alignment horizontal="center" vertical="center"/>
    </xf>
    <xf numFmtId="9" fontId="12" fillId="0" borderId="8" xfId="1" applyFont="1" applyBorder="1" applyAlignment="1">
      <alignment horizontal="center" vertical="center"/>
    </xf>
    <xf numFmtId="9" fontId="12" fillId="0" borderId="30" xfId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readingOrder="1"/>
    </xf>
    <xf numFmtId="0" fontId="17" fillId="0" borderId="7" xfId="0" applyFont="1" applyBorder="1" applyAlignment="1">
      <alignment horizontal="left" vertical="center" wrapText="1" readingOrder="1"/>
    </xf>
    <xf numFmtId="0" fontId="17" fillId="0" borderId="4" xfId="0" applyFont="1" applyBorder="1" applyAlignment="1">
      <alignment horizontal="center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0" fontId="16" fillId="0" borderId="4" xfId="0" applyFont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4" fillId="11" borderId="56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57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67601188842168E-2"/>
          <c:y val="9.3530548264800242E-2"/>
          <c:w val="0.97246862116963007"/>
          <c:h val="0.879423665791776"/>
        </c:manualLayout>
      </c:layout>
      <c:doughnutChart>
        <c:varyColors val="1"/>
        <c:ser>
          <c:idx val="0"/>
          <c:order val="0"/>
          <c:tx>
            <c:strRef>
              <c:f>'Mauze Indices'!$R$2</c:f>
              <c:strCache>
                <c:ptCount val="1"/>
                <c:pt idx="0">
                  <c:v>OVERALL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4DC-4CC0-BBE9-6327B18E011E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4DC-4CC0-BBE9-6327B18E011E}"/>
              </c:ext>
            </c:extLst>
          </c:dPt>
          <c:dLbls>
            <c:dLbl>
              <c:idx val="0"/>
              <c:layout>
                <c:manualLayout>
                  <c:x val="-0.2117650491790978"/>
                  <c:y val="-0.262987550848861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76515130987939"/>
                      <c:h val="0.266981065509899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DC-4CC0-BBE9-6327B18E01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DC-4CC0-BBE9-6327B18E01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'Mauze Indices'!$R$3:$R$4</c:f>
              <c:numCache>
                <c:formatCode>0%</c:formatCode>
                <c:ptCount val="2"/>
                <c:pt idx="0">
                  <c:v>0.66728501461988299</c:v>
                </c:pt>
                <c:pt idx="1">
                  <c:v>0.33271498538011701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C-4CC0-BBE9-6327B18E01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67601188842168E-2"/>
          <c:y val="9.3530548264800242E-2"/>
          <c:w val="0.97246862116963007"/>
          <c:h val="0.879423665791776"/>
        </c:manualLayout>
      </c:layout>
      <c:doughnutChart>
        <c:varyColors val="1"/>
        <c:ser>
          <c:idx val="0"/>
          <c:order val="0"/>
          <c:tx>
            <c:strRef>
              <c:f>'Mumins Indices'!$Q$3</c:f>
              <c:strCache>
                <c:ptCount val="1"/>
                <c:pt idx="0">
                  <c:v>OVERALL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280-4F95-808C-3B0B47FA3F10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80-4F95-808C-3B0B47FA3F10}"/>
              </c:ext>
            </c:extLst>
          </c:dPt>
          <c:dLbls>
            <c:dLbl>
              <c:idx val="0"/>
              <c:layout>
                <c:manualLayout>
                  <c:x val="-0.19524814008820202"/>
                  <c:y val="-0.298509180580544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96886921118317"/>
                      <c:h val="0.28003138080951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280-4F95-808C-3B0B47FA3F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0-4F95-808C-3B0B47FA3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'Mumins Indices'!$Q$4:$Q$5</c:f>
              <c:numCache>
                <c:formatCode>0%</c:formatCode>
                <c:ptCount val="2"/>
                <c:pt idx="0">
                  <c:v>0.79588744588744587</c:v>
                </c:pt>
                <c:pt idx="1">
                  <c:v>0.20411255411255413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F95-808C-3B0B47FA3F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241487</xdr:colOff>
      <xdr:row>4</xdr:row>
      <xdr:rowOff>170890</xdr:rowOff>
    </xdr:from>
    <xdr:to>
      <xdr:col>18</xdr:col>
      <xdr:colOff>461618</xdr:colOff>
      <xdr:row>10</xdr:row>
      <xdr:rowOff>127246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25902</xdr:colOff>
      <xdr:row>3</xdr:row>
      <xdr:rowOff>13946</xdr:rowOff>
    </xdr:from>
    <xdr:to>
      <xdr:col>17</xdr:col>
      <xdr:colOff>423833</xdr:colOff>
      <xdr:row>7</xdr:row>
      <xdr:rowOff>398429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0</xdr:rowOff>
        </xdr:from>
        <xdr:to>
          <xdr:col>8</xdr:col>
          <xdr:colOff>9525</xdr:colOff>
          <xdr:row>37</xdr:row>
          <xdr:rowOff>28575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D130-F4BB-45E6-9676-63991858F9E1}">
  <dimension ref="B1:AJ34"/>
  <sheetViews>
    <sheetView zoomScale="85" zoomScaleNormal="85" workbookViewId="0">
      <selection activeCell="O32" sqref="O32"/>
    </sheetView>
  </sheetViews>
  <sheetFormatPr defaultColWidth="8.85546875" defaultRowHeight="15"/>
  <cols>
    <col min="1" max="1" width="1.85546875" style="1" customWidth="1"/>
    <col min="2" max="2" width="6" style="40" bestFit="1" customWidth="1"/>
    <col min="3" max="3" width="29.28515625" style="5" customWidth="1"/>
    <col min="4" max="4" width="27" style="1" bestFit="1" customWidth="1"/>
    <col min="5" max="5" width="19.5703125" style="1" bestFit="1" customWidth="1"/>
    <col min="6" max="6" width="14.28515625" style="1" bestFit="1" customWidth="1"/>
    <col min="7" max="7" width="14.5703125" style="1" customWidth="1"/>
    <col min="8" max="8" width="17" style="1" bestFit="1" customWidth="1"/>
    <col min="9" max="9" width="18.5703125" style="1" bestFit="1" customWidth="1"/>
    <col min="10" max="10" width="8.85546875" style="1"/>
    <col min="11" max="11" width="11" style="1" customWidth="1"/>
    <col min="12" max="12" width="8.85546875" style="1"/>
    <col min="13" max="13" width="5.28515625" style="46" customWidth="1"/>
    <col min="14" max="14" width="8.85546875" style="1"/>
    <col min="15" max="15" width="8.85546875" style="6"/>
    <col min="16" max="16384" width="8.85546875" style="1"/>
  </cols>
  <sheetData>
    <row r="1" spans="2:36" ht="7.9" customHeight="1" thickBot="1"/>
    <row r="2" spans="2:36" ht="24.6" customHeight="1" thickBot="1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  <c r="R2" s="4" t="s">
        <v>1</v>
      </c>
    </row>
    <row r="3" spans="2:36" ht="34.9" customHeight="1" thickBot="1">
      <c r="B3" s="61" t="s">
        <v>2</v>
      </c>
      <c r="C3" s="62" t="s">
        <v>3</v>
      </c>
      <c r="D3" s="158" t="s">
        <v>4</v>
      </c>
      <c r="E3" s="159"/>
      <c r="F3" s="159"/>
      <c r="G3" s="159"/>
      <c r="H3" s="159"/>
      <c r="I3" s="159"/>
      <c r="J3" s="63" t="s">
        <v>5</v>
      </c>
      <c r="K3" s="63" t="s">
        <v>6</v>
      </c>
      <c r="L3" s="160" t="s">
        <v>7</v>
      </c>
      <c r="M3" s="161"/>
      <c r="N3" s="64" t="s">
        <v>8</v>
      </c>
      <c r="O3" s="65" t="s">
        <v>9</v>
      </c>
      <c r="P3" s="66" t="s">
        <v>10</v>
      </c>
      <c r="R3" s="67">
        <f>SUM(P5:P32)/10</f>
        <v>0.66728501461988299</v>
      </c>
    </row>
    <row r="4" spans="2:36">
      <c r="B4" s="146">
        <v>1</v>
      </c>
      <c r="C4" s="154" t="s">
        <v>11</v>
      </c>
      <c r="D4" s="53" t="s">
        <v>12</v>
      </c>
      <c r="E4" s="54" t="s">
        <v>13</v>
      </c>
      <c r="F4" s="54" t="s">
        <v>14</v>
      </c>
      <c r="G4" s="54" t="s">
        <v>15</v>
      </c>
      <c r="H4" s="54" t="s">
        <v>16</v>
      </c>
      <c r="I4" s="54" t="s">
        <v>17</v>
      </c>
      <c r="J4" s="55"/>
      <c r="K4" s="55"/>
      <c r="L4" s="56"/>
      <c r="M4" s="57"/>
      <c r="N4" s="58"/>
      <c r="O4" s="59"/>
      <c r="P4" s="60"/>
      <c r="R4" s="52">
        <f>1-R3</f>
        <v>0.33271498538011701</v>
      </c>
    </row>
    <row r="5" spans="2:36" ht="15.75" thickBot="1">
      <c r="B5" s="147"/>
      <c r="C5" s="155"/>
      <c r="D5" s="7">
        <v>500</v>
      </c>
      <c r="E5" s="7">
        <v>250</v>
      </c>
      <c r="F5" s="7">
        <v>120</v>
      </c>
      <c r="G5" s="7">
        <v>59</v>
      </c>
      <c r="H5" s="7">
        <v>71</v>
      </c>
      <c r="I5" s="7"/>
      <c r="J5" s="8">
        <f>SUM(E5:G5)/D5</f>
        <v>0.85799999999999998</v>
      </c>
      <c r="K5" s="8">
        <v>0.85</v>
      </c>
      <c r="L5" s="9">
        <f>J5-K5</f>
        <v>8.0000000000000071E-3</v>
      </c>
      <c r="M5" s="47">
        <f>IF(L5&gt;=0.001%,100%,IF(L5=0%,0,-1))</f>
        <v>1</v>
      </c>
      <c r="N5" s="10">
        <v>15</v>
      </c>
      <c r="O5" s="11">
        <f>J5*N5</f>
        <v>12.87</v>
      </c>
      <c r="P5" s="3">
        <f>O5/N5</f>
        <v>0.85799999999999998</v>
      </c>
    </row>
    <row r="6" spans="2:36" s="19" customFormat="1" ht="15.75" thickBot="1">
      <c r="B6" s="41"/>
      <c r="C6" s="12"/>
      <c r="D6" s="13"/>
      <c r="E6" s="13"/>
      <c r="F6" s="13"/>
      <c r="G6" s="13"/>
      <c r="H6" s="13"/>
      <c r="I6" s="13"/>
      <c r="J6" s="14"/>
      <c r="K6" s="14"/>
      <c r="L6" s="15"/>
      <c r="M6" s="48"/>
      <c r="N6" s="16"/>
      <c r="O6" s="17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ht="30">
      <c r="B7" s="148">
        <v>2</v>
      </c>
      <c r="C7" s="156" t="s">
        <v>18</v>
      </c>
      <c r="D7" s="39" t="s">
        <v>19</v>
      </c>
      <c r="E7" s="20" t="s">
        <v>20</v>
      </c>
      <c r="F7" s="20" t="s">
        <v>21</v>
      </c>
      <c r="G7" s="20" t="s">
        <v>22</v>
      </c>
      <c r="H7" s="20" t="s">
        <v>23</v>
      </c>
      <c r="I7" s="20" t="s">
        <v>17</v>
      </c>
      <c r="J7" s="21"/>
      <c r="K7" s="21"/>
      <c r="L7" s="22"/>
      <c r="M7" s="49"/>
      <c r="N7" s="23"/>
      <c r="O7" s="24"/>
      <c r="P7" s="25"/>
    </row>
    <row r="8" spans="2:36" ht="15.75" thickBot="1">
      <c r="B8" s="149"/>
      <c r="C8" s="157"/>
      <c r="D8" s="7">
        <v>1600</v>
      </c>
      <c r="E8" s="7">
        <v>100</v>
      </c>
      <c r="F8" s="7">
        <v>500</v>
      </c>
      <c r="G8" s="7">
        <v>700</v>
      </c>
      <c r="H8" s="7">
        <v>300</v>
      </c>
      <c r="I8" s="7"/>
      <c r="J8" s="68">
        <f>(E8*1.2+(F8*1)+(G8*0.75))/D8</f>
        <v>0.71562499999999996</v>
      </c>
      <c r="K8" s="69">
        <v>0.7</v>
      </c>
      <c r="L8" s="9">
        <f>J8-K8</f>
        <v>1.5625E-2</v>
      </c>
      <c r="M8" s="47">
        <f>IF(L8&gt;=0.001%,100%,IF(L8=0%,0,-1))</f>
        <v>1</v>
      </c>
      <c r="N8" s="10">
        <v>10</v>
      </c>
      <c r="O8" s="11">
        <f>J8*N8</f>
        <v>7.15625</v>
      </c>
      <c r="P8" s="3">
        <f>O8/N8</f>
        <v>0.71562499999999996</v>
      </c>
    </row>
    <row r="9" spans="2:36" s="19" customFormat="1" ht="15.75" thickBot="1">
      <c r="B9" s="42"/>
      <c r="C9" s="12"/>
      <c r="D9" s="13"/>
      <c r="E9" s="13"/>
      <c r="F9" s="13"/>
      <c r="G9" s="13"/>
      <c r="H9" s="13"/>
      <c r="I9" s="13"/>
      <c r="J9" s="14"/>
      <c r="K9" s="14"/>
      <c r="L9" s="15"/>
      <c r="M9" s="48"/>
      <c r="N9" s="16"/>
      <c r="O9" s="17"/>
      <c r="P9" s="1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>
      <c r="B10" s="142">
        <v>3</v>
      </c>
      <c r="C10" s="144" t="s">
        <v>24</v>
      </c>
      <c r="D10" s="39" t="s">
        <v>25</v>
      </c>
      <c r="E10" s="20" t="s">
        <v>26</v>
      </c>
      <c r="F10" s="20" t="s">
        <v>27</v>
      </c>
      <c r="G10" s="20" t="s">
        <v>28</v>
      </c>
      <c r="H10" s="20" t="s">
        <v>29</v>
      </c>
      <c r="I10" s="20" t="s">
        <v>17</v>
      </c>
      <c r="J10" s="21"/>
      <c r="K10" s="21"/>
      <c r="L10" s="22"/>
      <c r="M10" s="49"/>
      <c r="N10" s="23"/>
      <c r="O10" s="24"/>
      <c r="P10" s="25"/>
    </row>
    <row r="11" spans="2:36" ht="15.75" thickBot="1">
      <c r="B11" s="143"/>
      <c r="C11" s="145"/>
      <c r="D11" s="7">
        <v>700</v>
      </c>
      <c r="E11" s="7">
        <v>55</v>
      </c>
      <c r="F11" s="7">
        <v>100</v>
      </c>
      <c r="G11" s="7">
        <v>350</v>
      </c>
      <c r="H11" s="7">
        <v>195</v>
      </c>
      <c r="I11" s="7"/>
      <c r="J11" s="70">
        <f>(E11*2+F11*1.5+G11*0.75)/D11</f>
        <v>0.74642857142857144</v>
      </c>
      <c r="K11" s="71">
        <v>0.74</v>
      </c>
      <c r="L11" s="9">
        <f>J11-K11</f>
        <v>6.4285714285714501E-3</v>
      </c>
      <c r="M11" s="47">
        <f>IF(L11&gt;=0.001%,100%,IF(L11=0%,0,-1))</f>
        <v>1</v>
      </c>
      <c r="N11" s="10">
        <v>15</v>
      </c>
      <c r="O11" s="11">
        <f>J11*N11</f>
        <v>11.196428571428571</v>
      </c>
      <c r="P11" s="3">
        <f>O11/N11</f>
        <v>0.74642857142857144</v>
      </c>
    </row>
    <row r="12" spans="2:36" s="19" customFormat="1" ht="15.75" thickBot="1">
      <c r="B12" s="42"/>
      <c r="C12" s="12"/>
      <c r="D12" s="13"/>
      <c r="E12" s="13"/>
      <c r="F12" s="13"/>
      <c r="G12" s="13"/>
      <c r="H12" s="13"/>
      <c r="I12" s="13"/>
      <c r="J12" s="14"/>
      <c r="K12" s="14"/>
      <c r="L12" s="15"/>
      <c r="M12" s="48"/>
      <c r="N12" s="16"/>
      <c r="O12" s="17"/>
      <c r="P12" s="1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>
      <c r="B13" s="142">
        <v>4</v>
      </c>
      <c r="C13" s="144" t="s">
        <v>30</v>
      </c>
      <c r="D13" s="39" t="s">
        <v>31</v>
      </c>
      <c r="E13" s="20" t="s">
        <v>32</v>
      </c>
      <c r="F13" s="20" t="s">
        <v>33</v>
      </c>
      <c r="G13" s="20" t="s">
        <v>34</v>
      </c>
      <c r="H13" s="20" t="s">
        <v>35</v>
      </c>
      <c r="I13" s="20" t="s">
        <v>36</v>
      </c>
      <c r="J13" s="21"/>
      <c r="K13" s="21"/>
      <c r="L13" s="22"/>
      <c r="M13" s="49"/>
      <c r="N13" s="23"/>
      <c r="O13" s="24"/>
      <c r="P13" s="25"/>
    </row>
    <row r="14" spans="2:36" ht="15.75" thickBot="1">
      <c r="B14" s="143"/>
      <c r="C14" s="145"/>
      <c r="D14" s="7">
        <v>2400</v>
      </c>
      <c r="E14" s="7">
        <v>10</v>
      </c>
      <c r="F14" s="7">
        <v>50</v>
      </c>
      <c r="G14" s="7">
        <v>120</v>
      </c>
      <c r="H14" s="7">
        <v>250</v>
      </c>
      <c r="I14" s="7">
        <v>600</v>
      </c>
      <c r="J14" s="70">
        <f>(I14*0.75+H14*1+G14*1+F14*2+E14*4)/D14</f>
        <v>0.4</v>
      </c>
      <c r="K14" s="69">
        <v>0.3</v>
      </c>
      <c r="L14" s="9">
        <f>J14-K14</f>
        <v>0.10000000000000003</v>
      </c>
      <c r="M14" s="47">
        <f>IF(L14&gt;=0.001%,100%,IF(L14=0%,0,-1))</f>
        <v>1</v>
      </c>
      <c r="N14" s="10">
        <v>10</v>
      </c>
      <c r="O14" s="11">
        <f>J14*N14</f>
        <v>4</v>
      </c>
      <c r="P14" s="3">
        <f>O14/N14</f>
        <v>0.4</v>
      </c>
    </row>
    <row r="15" spans="2:36" s="19" customFormat="1" ht="15.75" thickBot="1">
      <c r="B15" s="42"/>
      <c r="C15" s="12"/>
      <c r="D15" s="13"/>
      <c r="E15" s="13"/>
      <c r="F15" s="13"/>
      <c r="G15" s="13"/>
      <c r="H15" s="13"/>
      <c r="I15" s="13"/>
      <c r="J15" s="14"/>
      <c r="K15" s="14"/>
      <c r="L15" s="15"/>
      <c r="M15" s="48"/>
      <c r="N15" s="16"/>
      <c r="O15" s="17"/>
      <c r="P15" s="1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:36">
      <c r="B16" s="142">
        <v>5</v>
      </c>
      <c r="C16" s="144" t="s">
        <v>37</v>
      </c>
      <c r="D16" s="39" t="s">
        <v>38</v>
      </c>
      <c r="E16" s="20" t="s">
        <v>39</v>
      </c>
      <c r="F16" s="20" t="s">
        <v>40</v>
      </c>
      <c r="G16" s="20" t="s">
        <v>41</v>
      </c>
      <c r="H16" s="20" t="s">
        <v>42</v>
      </c>
      <c r="I16" s="20" t="s">
        <v>43</v>
      </c>
      <c r="J16" s="21"/>
      <c r="K16" s="21"/>
      <c r="L16" s="22"/>
      <c r="M16" s="49"/>
      <c r="N16" s="23"/>
      <c r="O16" s="24"/>
      <c r="P16" s="25"/>
    </row>
    <row r="17" spans="2:36" ht="15.75" thickBot="1">
      <c r="B17" s="143"/>
      <c r="C17" s="145"/>
      <c r="D17" s="7">
        <v>1800</v>
      </c>
      <c r="E17" s="7">
        <v>250</v>
      </c>
      <c r="F17" s="7">
        <v>100</v>
      </c>
      <c r="G17" s="7">
        <v>50</v>
      </c>
      <c r="H17" s="7">
        <v>35</v>
      </c>
      <c r="I17" s="7">
        <v>50</v>
      </c>
      <c r="J17" s="72">
        <f>(I17*1.5+H17*1+G17*1.25+F17*1.5+E17*2)/D17</f>
        <v>0.45694444444444443</v>
      </c>
      <c r="K17" s="69">
        <v>0.3</v>
      </c>
      <c r="L17" s="9">
        <f>J17-K17</f>
        <v>0.15694444444444444</v>
      </c>
      <c r="M17" s="47">
        <f>IF(L17&gt;=0.001%,100%,IF(L17=0%,0,-1))</f>
        <v>1</v>
      </c>
      <c r="N17" s="10">
        <v>10</v>
      </c>
      <c r="O17" s="11">
        <f>J17*N17</f>
        <v>4.5694444444444446</v>
      </c>
      <c r="P17" s="3">
        <f>O17/N17</f>
        <v>0.45694444444444449</v>
      </c>
    </row>
    <row r="18" spans="2:36" s="19" customFormat="1" ht="15.75" thickBot="1">
      <c r="B18" s="42"/>
      <c r="C18" s="12"/>
      <c r="D18" s="13"/>
      <c r="E18" s="13"/>
      <c r="F18" s="13"/>
      <c r="G18" s="13"/>
      <c r="H18" s="13"/>
      <c r="I18" s="13"/>
      <c r="J18" s="14"/>
      <c r="K18" s="14"/>
      <c r="L18" s="15"/>
      <c r="M18" s="48"/>
      <c r="N18" s="16"/>
      <c r="O18" s="17"/>
      <c r="P18" s="1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ht="30">
      <c r="B19" s="142">
        <v>6</v>
      </c>
      <c r="C19" s="144" t="s">
        <v>44</v>
      </c>
      <c r="D19" s="39" t="s">
        <v>45</v>
      </c>
      <c r="E19" s="20" t="s">
        <v>46</v>
      </c>
      <c r="F19" s="20" t="s">
        <v>47</v>
      </c>
      <c r="G19" s="20" t="s">
        <v>48</v>
      </c>
      <c r="H19" s="20" t="s">
        <v>49</v>
      </c>
      <c r="I19" s="20" t="s">
        <v>50</v>
      </c>
      <c r="J19" s="21"/>
      <c r="K19" s="21"/>
      <c r="L19" s="22"/>
      <c r="M19" s="49"/>
      <c r="N19" s="23"/>
      <c r="O19" s="24"/>
      <c r="P19" s="25"/>
    </row>
    <row r="20" spans="2:36" ht="15.75" thickBot="1">
      <c r="B20" s="143"/>
      <c r="C20" s="145"/>
      <c r="D20" s="7">
        <v>2850</v>
      </c>
      <c r="E20" s="7">
        <v>300</v>
      </c>
      <c r="F20" s="7">
        <v>400</v>
      </c>
      <c r="G20" s="7">
        <v>15</v>
      </c>
      <c r="H20" s="7">
        <v>800</v>
      </c>
      <c r="I20" s="7">
        <v>55</v>
      </c>
      <c r="J20" s="72">
        <f>(I20*1.5+H20*1+G20*1.25+F20*1.5+E20*2)/D20</f>
        <v>0.73728070175438598</v>
      </c>
      <c r="K20" s="73">
        <v>0.75</v>
      </c>
      <c r="L20" s="9">
        <f>J20-K20</f>
        <v>-1.2719298245614019E-2</v>
      </c>
      <c r="M20" s="47">
        <f>IF(L20&gt;=0.001%,100%,IF(L20=0%,0,-1))</f>
        <v>-1</v>
      </c>
      <c r="N20" s="10">
        <v>10</v>
      </c>
      <c r="O20" s="11">
        <f>J20*N20</f>
        <v>7.3728070175438596</v>
      </c>
      <c r="P20" s="3">
        <f>O20/N20</f>
        <v>0.73728070175438598</v>
      </c>
    </row>
    <row r="21" spans="2:36" s="19" customFormat="1" ht="15.75" thickBot="1">
      <c r="B21" s="42"/>
      <c r="C21" s="12"/>
      <c r="D21" s="13"/>
      <c r="E21" s="13"/>
      <c r="F21" s="13"/>
      <c r="G21" s="13"/>
      <c r="H21" s="13"/>
      <c r="I21" s="13"/>
      <c r="J21" s="14"/>
      <c r="K21" s="14"/>
      <c r="L21" s="15"/>
      <c r="M21" s="48"/>
      <c r="N21" s="16"/>
      <c r="O21" s="17"/>
      <c r="P21" s="1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>
      <c r="B22" s="142">
        <v>7</v>
      </c>
      <c r="C22" s="144" t="s">
        <v>51</v>
      </c>
      <c r="D22" s="39" t="s">
        <v>25</v>
      </c>
      <c r="E22" s="20" t="s">
        <v>52</v>
      </c>
      <c r="F22" s="20"/>
      <c r="G22" s="20"/>
      <c r="H22" s="20"/>
      <c r="I22" s="20"/>
      <c r="J22" s="21"/>
      <c r="K22" s="21"/>
      <c r="L22" s="22"/>
      <c r="M22" s="49"/>
      <c r="N22" s="23"/>
      <c r="O22" s="24"/>
      <c r="P22" s="25"/>
    </row>
    <row r="23" spans="2:36" ht="15.75" thickBot="1">
      <c r="B23" s="143"/>
      <c r="C23" s="145"/>
      <c r="D23" s="7">
        <v>700</v>
      </c>
      <c r="E23" s="7">
        <v>590</v>
      </c>
      <c r="F23" s="7"/>
      <c r="G23" s="7"/>
      <c r="H23" s="7"/>
      <c r="I23" s="7"/>
      <c r="J23" s="26">
        <f>E23/D23</f>
        <v>0.84285714285714286</v>
      </c>
      <c r="K23" s="69">
        <v>0.79</v>
      </c>
      <c r="L23" s="9">
        <f>J23-K23</f>
        <v>5.2857142857142825E-2</v>
      </c>
      <c r="M23" s="47">
        <f>IF(L23&gt;=0.001%,100%,IF(L23=0%,0,-1))</f>
        <v>1</v>
      </c>
      <c r="N23" s="10">
        <v>10</v>
      </c>
      <c r="O23" s="11">
        <f>J23*N23</f>
        <v>8.4285714285714288</v>
      </c>
      <c r="P23" s="3">
        <f>O23/N23</f>
        <v>0.84285714285714286</v>
      </c>
    </row>
    <row r="24" spans="2:36" s="19" customFormat="1" ht="15.75" thickBot="1">
      <c r="B24" s="42"/>
      <c r="C24" s="12"/>
      <c r="D24" s="13"/>
      <c r="E24" s="13"/>
      <c r="F24" s="13"/>
      <c r="G24" s="13"/>
      <c r="H24" s="13"/>
      <c r="I24" s="13"/>
      <c r="J24" s="14"/>
      <c r="K24" s="14"/>
      <c r="L24" s="15"/>
      <c r="M24" s="48"/>
      <c r="N24" s="16"/>
      <c r="O24" s="17"/>
      <c r="P24" s="18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>
      <c r="B25" s="142">
        <v>8</v>
      </c>
      <c r="C25" s="144" t="s">
        <v>53</v>
      </c>
      <c r="D25" s="39" t="s">
        <v>38</v>
      </c>
      <c r="E25" s="153" t="s">
        <v>54</v>
      </c>
      <c r="F25" s="153"/>
      <c r="G25" s="153"/>
      <c r="H25" s="153"/>
      <c r="I25" s="153"/>
      <c r="J25" s="21"/>
      <c r="K25" s="21"/>
      <c r="L25" s="22"/>
      <c r="M25" s="49"/>
      <c r="N25" s="23"/>
      <c r="O25" s="24"/>
      <c r="P25" s="25"/>
    </row>
    <row r="26" spans="2:36" ht="15.75" thickBot="1">
      <c r="B26" s="143"/>
      <c r="C26" s="145"/>
      <c r="D26" s="7">
        <v>1800</v>
      </c>
      <c r="E26" s="7">
        <v>144</v>
      </c>
      <c r="F26" s="7"/>
      <c r="G26" s="7"/>
      <c r="H26" s="7"/>
      <c r="I26" s="7"/>
      <c r="J26" s="68">
        <f>E26/D26</f>
        <v>0.08</v>
      </c>
      <c r="K26" s="69">
        <v>0.08</v>
      </c>
      <c r="L26" s="9">
        <f>J26-K26</f>
        <v>0</v>
      </c>
      <c r="M26" s="47">
        <f>IF(L26&gt;=0.001%,100%,IF(L26=0%,0,-1))</f>
        <v>0</v>
      </c>
      <c r="N26" s="10">
        <v>5</v>
      </c>
      <c r="O26" s="11">
        <f>J26*N26</f>
        <v>0.4</v>
      </c>
      <c r="P26" s="3">
        <f>O26/N26</f>
        <v>0.08</v>
      </c>
    </row>
    <row r="27" spans="2:36" s="19" customFormat="1" ht="15.75" thickBot="1">
      <c r="B27" s="42"/>
      <c r="C27" s="12"/>
      <c r="D27" s="13"/>
      <c r="E27" s="13"/>
      <c r="F27" s="13"/>
      <c r="G27" s="13"/>
      <c r="H27" s="13"/>
      <c r="I27" s="13"/>
      <c r="J27" s="14"/>
      <c r="K27" s="14"/>
      <c r="L27" s="15"/>
      <c r="M27" s="48"/>
      <c r="N27" s="16"/>
      <c r="O27" s="17"/>
      <c r="P27" s="18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30">
      <c r="B28" s="142">
        <v>9</v>
      </c>
      <c r="C28" s="144" t="s">
        <v>55</v>
      </c>
      <c r="D28" s="39" t="s">
        <v>25</v>
      </c>
      <c r="E28" s="20" t="s">
        <v>56</v>
      </c>
      <c r="F28" s="20" t="s">
        <v>57</v>
      </c>
      <c r="G28" s="20"/>
      <c r="H28" s="20"/>
      <c r="I28" s="20"/>
      <c r="J28" s="21"/>
      <c r="K28" s="21"/>
      <c r="L28" s="22"/>
      <c r="M28" s="49"/>
      <c r="N28" s="23"/>
      <c r="O28" s="24"/>
      <c r="P28" s="25"/>
    </row>
    <row r="29" spans="2:36" ht="15.75" thickBot="1">
      <c r="B29" s="143"/>
      <c r="C29" s="145"/>
      <c r="D29" s="7">
        <v>700</v>
      </c>
      <c r="E29" s="7" t="s">
        <v>58</v>
      </c>
      <c r="F29" s="7" t="s">
        <v>59</v>
      </c>
      <c r="G29" s="7"/>
      <c r="H29" s="7"/>
      <c r="I29" s="7"/>
      <c r="J29" s="26">
        <f>20/11.2</f>
        <v>1.7857142857142858</v>
      </c>
      <c r="K29" s="8">
        <v>1.1000000000000001</v>
      </c>
      <c r="L29" s="9">
        <f>J29-K29</f>
        <v>0.68571428571428572</v>
      </c>
      <c r="M29" s="47">
        <f>IF(L29&gt;=0.001%,100%,IF(L29=0%,0,-1))</f>
        <v>1</v>
      </c>
      <c r="N29" s="10">
        <v>10</v>
      </c>
      <c r="O29" s="11">
        <f>J29*N29</f>
        <v>17.857142857142858</v>
      </c>
      <c r="P29" s="3">
        <f>O29/N29</f>
        <v>1.7857142857142858</v>
      </c>
    </row>
    <row r="30" spans="2:36" s="19" customFormat="1" ht="15.75" thickBot="1">
      <c r="B30" s="42"/>
      <c r="C30" s="12"/>
      <c r="D30" s="13"/>
      <c r="E30" s="13"/>
      <c r="F30" s="13"/>
      <c r="G30" s="13"/>
      <c r="H30" s="13"/>
      <c r="I30" s="13"/>
      <c r="J30" s="14"/>
      <c r="K30" s="14"/>
      <c r="L30" s="15"/>
      <c r="M30" s="48"/>
      <c r="N30" s="16"/>
      <c r="O30" s="17"/>
      <c r="P30" s="1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>
      <c r="B31" s="142">
        <v>10</v>
      </c>
      <c r="C31" s="144" t="s">
        <v>60</v>
      </c>
      <c r="D31" s="39" t="s">
        <v>25</v>
      </c>
      <c r="E31" s="20" t="s">
        <v>61</v>
      </c>
      <c r="F31" s="20"/>
      <c r="G31" s="20"/>
      <c r="H31" s="20"/>
      <c r="I31" s="20"/>
      <c r="J31" s="21"/>
      <c r="K31" s="21"/>
      <c r="L31" s="22"/>
      <c r="M31" s="49"/>
      <c r="N31" s="23"/>
      <c r="O31" s="24"/>
      <c r="P31" s="25"/>
    </row>
    <row r="32" spans="2:36" ht="15.75" thickBot="1">
      <c r="B32" s="143"/>
      <c r="C32" s="145"/>
      <c r="D32" s="2">
        <v>700</v>
      </c>
      <c r="E32" s="2">
        <v>35</v>
      </c>
      <c r="F32" s="2"/>
      <c r="G32" s="2"/>
      <c r="H32" s="2"/>
      <c r="I32" s="2"/>
      <c r="J32" s="75">
        <f>E32/D32</f>
        <v>0.05</v>
      </c>
      <c r="K32" s="74">
        <v>0.06</v>
      </c>
      <c r="L32" s="27">
        <f>K32-J32</f>
        <v>9.999999999999995E-3</v>
      </c>
      <c r="M32" s="47">
        <f>IF(L32&gt;=0.001%,100%,IF(L32=0%,0,-1))</f>
        <v>1</v>
      </c>
      <c r="N32" s="10">
        <v>5</v>
      </c>
      <c r="O32" s="11">
        <f>J32*N32</f>
        <v>0.25</v>
      </c>
      <c r="P32" s="3">
        <f>O32/N32</f>
        <v>0.05</v>
      </c>
    </row>
    <row r="33" spans="2:16">
      <c r="B33" s="43"/>
      <c r="C33" s="28"/>
      <c r="D33" s="29"/>
      <c r="E33" s="29"/>
      <c r="F33" s="29"/>
      <c r="G33" s="29"/>
      <c r="H33" s="29"/>
      <c r="I33" s="29"/>
      <c r="J33" s="29"/>
      <c r="K33" s="29"/>
      <c r="L33" s="30"/>
      <c r="M33" s="50"/>
      <c r="N33" s="31"/>
      <c r="O33" s="32"/>
      <c r="P33" s="33"/>
    </row>
    <row r="34" spans="2:16" ht="15.75" thickBot="1">
      <c r="B34" s="44"/>
      <c r="C34" s="34"/>
      <c r="D34" s="2"/>
      <c r="E34" s="2"/>
      <c r="F34" s="2"/>
      <c r="G34" s="2"/>
      <c r="H34" s="2"/>
      <c r="I34" s="2"/>
      <c r="J34" s="2"/>
      <c r="K34" s="2"/>
      <c r="L34" s="35"/>
      <c r="M34" s="51"/>
      <c r="N34" s="36">
        <f>SUM(N1:N32)</f>
        <v>100</v>
      </c>
      <c r="O34" s="37"/>
      <c r="P34" s="38">
        <f>SUM(P5:P32)/10</f>
        <v>0.66728501461988299</v>
      </c>
    </row>
  </sheetData>
  <mergeCells count="24">
    <mergeCell ref="B2:P2"/>
    <mergeCell ref="E25:I25"/>
    <mergeCell ref="C4:C5"/>
    <mergeCell ref="C7:C8"/>
    <mergeCell ref="C10:C11"/>
    <mergeCell ref="C13:C14"/>
    <mergeCell ref="C16:C17"/>
    <mergeCell ref="C19:C20"/>
    <mergeCell ref="C22:C23"/>
    <mergeCell ref="C25:C26"/>
    <mergeCell ref="D3:I3"/>
    <mergeCell ref="L3:M3"/>
    <mergeCell ref="B28:B29"/>
    <mergeCell ref="B31:B32"/>
    <mergeCell ref="C28:C29"/>
    <mergeCell ref="C31:C32"/>
    <mergeCell ref="B4:B5"/>
    <mergeCell ref="B7:B8"/>
    <mergeCell ref="B10:B11"/>
    <mergeCell ref="B13:B14"/>
    <mergeCell ref="B16:B17"/>
    <mergeCell ref="B19:B20"/>
    <mergeCell ref="B22:B23"/>
    <mergeCell ref="B25:B26"/>
  </mergeCells>
  <conditionalFormatting sqref="J5:K32">
    <cfRule type="cellIs" dxfId="3" priority="9" operator="greaterThan">
      <formula>0.8</formula>
    </cfRule>
  </conditionalFormatting>
  <conditionalFormatting sqref="M1:M2 M4:M1048576">
    <cfRule type="iconSet" priority="1">
      <iconSet iconSet="3Arrow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C057-77F0-42BD-9AC4-C9C91D447EFA}">
  <sheetPr codeName="Sheet1"/>
  <dimension ref="B1:Q28"/>
  <sheetViews>
    <sheetView tabSelected="1" topLeftCell="B1" zoomScale="85" zoomScaleNormal="85" workbookViewId="0">
      <selection activeCell="C26" sqref="C26:C27"/>
    </sheetView>
  </sheetViews>
  <sheetFormatPr defaultColWidth="8.85546875" defaultRowHeight="14.25"/>
  <cols>
    <col min="1" max="1" width="2" style="76" customWidth="1"/>
    <col min="2" max="2" width="5.42578125" style="76" bestFit="1" customWidth="1"/>
    <col min="3" max="3" width="15.140625" style="77" customWidth="1"/>
    <col min="4" max="4" width="42.85546875" style="78" customWidth="1"/>
    <col min="5" max="5" width="7.7109375" style="76" customWidth="1"/>
    <col min="6" max="6" width="45.5703125" style="78" customWidth="1"/>
    <col min="7" max="7" width="16.7109375" style="76" customWidth="1"/>
    <col min="8" max="8" width="25.7109375" style="76" bestFit="1" customWidth="1"/>
    <col min="9" max="9" width="9.5703125" style="76" bestFit="1" customWidth="1"/>
    <col min="10" max="10" width="7.140625" style="76" bestFit="1" customWidth="1"/>
    <col min="11" max="11" width="10.28515625" style="76" customWidth="1"/>
    <col min="12" max="12" width="6.7109375" style="76" bestFit="1" customWidth="1"/>
    <col min="13" max="13" width="5.5703125" style="76" bestFit="1" customWidth="1"/>
    <col min="14" max="14" width="4.85546875" style="76" customWidth="1"/>
    <col min="15" max="15" width="7.42578125" style="79" bestFit="1" customWidth="1"/>
    <col min="16" max="16" width="6.28515625" style="80" customWidth="1"/>
    <col min="17" max="16384" width="8.85546875" style="76"/>
  </cols>
  <sheetData>
    <row r="1" spans="2:17" ht="9" customHeight="1" thickBot="1"/>
    <row r="2" spans="2:17" ht="27.6" customHeight="1" thickBot="1">
      <c r="B2" s="178" t="s">
        <v>62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80"/>
      <c r="P2" s="81"/>
    </row>
    <row r="3" spans="2:17" ht="36.6" customHeight="1" thickBot="1">
      <c r="B3" s="82" t="s">
        <v>2</v>
      </c>
      <c r="C3" s="82" t="s">
        <v>3</v>
      </c>
      <c r="D3" s="82" t="s">
        <v>63</v>
      </c>
      <c r="E3" s="82" t="s">
        <v>64</v>
      </c>
      <c r="F3" s="82" t="s">
        <v>65</v>
      </c>
      <c r="G3" s="82" t="s">
        <v>66</v>
      </c>
      <c r="H3" s="83" t="s">
        <v>67</v>
      </c>
      <c r="I3" s="84" t="s">
        <v>68</v>
      </c>
      <c r="J3" s="82" t="s">
        <v>69</v>
      </c>
      <c r="K3" s="85" t="s">
        <v>70</v>
      </c>
      <c r="L3" s="86" t="s">
        <v>8</v>
      </c>
      <c r="M3" s="82" t="s">
        <v>9</v>
      </c>
      <c r="N3" s="82"/>
      <c r="O3" s="87" t="s">
        <v>10</v>
      </c>
      <c r="Q3" s="88" t="s">
        <v>1</v>
      </c>
    </row>
    <row r="4" spans="2:17" ht="14.45" customHeight="1" thickBot="1">
      <c r="B4" s="162">
        <v>1</v>
      </c>
      <c r="C4" s="171" t="s">
        <v>71</v>
      </c>
      <c r="D4" s="167" t="s">
        <v>72</v>
      </c>
      <c r="E4" s="90">
        <v>1.1000000000000001</v>
      </c>
      <c r="F4" s="89" t="s">
        <v>73</v>
      </c>
      <c r="G4" s="90" t="s">
        <v>74</v>
      </c>
      <c r="H4" s="91" t="s">
        <v>75</v>
      </c>
      <c r="I4" s="92"/>
      <c r="J4" s="93" t="s">
        <v>76</v>
      </c>
      <c r="K4" s="94"/>
      <c r="L4" s="95">
        <v>10</v>
      </c>
      <c r="M4" s="93">
        <f>IF(I4="Yes",L4*1,IF(J4="Yes",L4*0.75,0))</f>
        <v>7.5</v>
      </c>
      <c r="N4" s="96">
        <f>IF(I4="Yes",100%,IF(J4="Yes",1%,-1%))</f>
        <v>0.01</v>
      </c>
      <c r="O4" s="164">
        <f>(M4+M5)/(SUM(L4:L5))</f>
        <v>0.83333333333333337</v>
      </c>
      <c r="Q4" s="97">
        <f>SUM(O4:O27)/11</f>
        <v>0.79588744588744587</v>
      </c>
    </row>
    <row r="5" spans="2:17" ht="15" thickBot="1">
      <c r="B5" s="163"/>
      <c r="C5" s="172"/>
      <c r="D5" s="168"/>
      <c r="E5" s="99">
        <v>1.2</v>
      </c>
      <c r="F5" s="98" t="s">
        <v>77</v>
      </c>
      <c r="G5" s="99" t="s">
        <v>78</v>
      </c>
      <c r="H5" s="100" t="s">
        <v>79</v>
      </c>
      <c r="I5" s="101" t="s">
        <v>76</v>
      </c>
      <c r="J5" s="102"/>
      <c r="K5" s="103"/>
      <c r="L5" s="104">
        <v>5</v>
      </c>
      <c r="M5" s="102">
        <f t="shared" ref="M5:M27" si="0">IF(I5="Yes",L5*1,IF(J5="Yes",L5*0.75,0))</f>
        <v>5</v>
      </c>
      <c r="N5" s="105">
        <f t="shared" ref="N5:N27" si="1">IF(I5="Yes",100%,IF(J5="Yes",1%,-1%))</f>
        <v>1</v>
      </c>
      <c r="O5" s="165"/>
      <c r="Q5" s="106">
        <f>1-Q4</f>
        <v>0.20411255411255413</v>
      </c>
    </row>
    <row r="6" spans="2:17">
      <c r="B6" s="175">
        <v>2</v>
      </c>
      <c r="C6" s="171" t="s">
        <v>80</v>
      </c>
      <c r="D6" s="167" t="s">
        <v>81</v>
      </c>
      <c r="E6" s="90">
        <v>2.1</v>
      </c>
      <c r="F6" s="89" t="s">
        <v>82</v>
      </c>
      <c r="G6" s="169" t="s">
        <v>83</v>
      </c>
      <c r="H6" s="91" t="s">
        <v>84</v>
      </c>
      <c r="I6" s="92"/>
      <c r="J6" s="93" t="s">
        <v>76</v>
      </c>
      <c r="K6" s="94"/>
      <c r="L6" s="95">
        <v>5</v>
      </c>
      <c r="M6" s="93">
        <f t="shared" si="0"/>
        <v>3.75</v>
      </c>
      <c r="N6" s="96">
        <f t="shared" si="1"/>
        <v>0.01</v>
      </c>
      <c r="O6" s="164">
        <f>SUM(M6:M9)/SUM(L6:L9)</f>
        <v>0.875</v>
      </c>
    </row>
    <row r="7" spans="2:17">
      <c r="B7" s="176"/>
      <c r="C7" s="181"/>
      <c r="D7" s="173"/>
      <c r="E7" s="108">
        <v>2.2000000000000002</v>
      </c>
      <c r="F7" s="109" t="s">
        <v>85</v>
      </c>
      <c r="G7" s="174"/>
      <c r="H7" s="110" t="s">
        <v>86</v>
      </c>
      <c r="I7" s="111"/>
      <c r="J7" s="112" t="s">
        <v>76</v>
      </c>
      <c r="K7" s="113"/>
      <c r="L7" s="114">
        <v>5</v>
      </c>
      <c r="M7" s="112">
        <f t="shared" si="0"/>
        <v>3.75</v>
      </c>
      <c r="N7" s="115">
        <f t="shared" si="1"/>
        <v>0.01</v>
      </c>
      <c r="O7" s="166"/>
    </row>
    <row r="8" spans="2:17" ht="28.5">
      <c r="B8" s="176"/>
      <c r="C8" s="181"/>
      <c r="D8" s="173"/>
      <c r="E8" s="108">
        <v>2.2999999999999998</v>
      </c>
      <c r="F8" s="107" t="s">
        <v>87</v>
      </c>
      <c r="G8" s="174"/>
      <c r="H8" s="110" t="s">
        <v>88</v>
      </c>
      <c r="I8" s="111" t="s">
        <v>76</v>
      </c>
      <c r="J8" s="112"/>
      <c r="K8" s="113"/>
      <c r="L8" s="114">
        <v>5</v>
      </c>
      <c r="M8" s="112">
        <f t="shared" si="0"/>
        <v>5</v>
      </c>
      <c r="N8" s="115">
        <f t="shared" si="1"/>
        <v>1</v>
      </c>
      <c r="O8" s="166"/>
    </row>
    <row r="9" spans="2:17" ht="29.25" thickBot="1">
      <c r="B9" s="177"/>
      <c r="C9" s="172"/>
      <c r="D9" s="168"/>
      <c r="E9" s="99">
        <v>2.4</v>
      </c>
      <c r="F9" s="98" t="s">
        <v>89</v>
      </c>
      <c r="G9" s="170"/>
      <c r="H9" s="100" t="s">
        <v>90</v>
      </c>
      <c r="I9" s="101" t="s">
        <v>76</v>
      </c>
      <c r="J9" s="102"/>
      <c r="K9" s="103"/>
      <c r="L9" s="104">
        <v>5</v>
      </c>
      <c r="M9" s="102">
        <f t="shared" si="0"/>
        <v>5</v>
      </c>
      <c r="N9" s="105">
        <f t="shared" si="1"/>
        <v>1</v>
      </c>
      <c r="O9" s="165"/>
    </row>
    <row r="10" spans="2:17" ht="37.15" customHeight="1">
      <c r="B10" s="162">
        <v>3</v>
      </c>
      <c r="C10" s="171" t="s">
        <v>91</v>
      </c>
      <c r="D10" s="167" t="s">
        <v>92</v>
      </c>
      <c r="E10" s="90">
        <v>3.1</v>
      </c>
      <c r="F10" s="89" t="s">
        <v>93</v>
      </c>
      <c r="G10" s="169" t="s">
        <v>78</v>
      </c>
      <c r="H10" s="91" t="s">
        <v>94</v>
      </c>
      <c r="I10" s="92" t="s">
        <v>76</v>
      </c>
      <c r="J10" s="93"/>
      <c r="K10" s="94"/>
      <c r="L10" s="95">
        <v>4</v>
      </c>
      <c r="M10" s="93">
        <f t="shared" si="0"/>
        <v>4</v>
      </c>
      <c r="N10" s="96">
        <f t="shared" si="1"/>
        <v>1</v>
      </c>
      <c r="O10" s="164">
        <f>(M10+M11)/(SUM(L10:L11))</f>
        <v>0.5</v>
      </c>
    </row>
    <row r="11" spans="2:17" ht="29.25" thickBot="1">
      <c r="B11" s="163"/>
      <c r="C11" s="172"/>
      <c r="D11" s="168"/>
      <c r="E11" s="99">
        <v>3.2</v>
      </c>
      <c r="F11" s="98" t="s">
        <v>95</v>
      </c>
      <c r="G11" s="170"/>
      <c r="H11" s="100" t="s">
        <v>96</v>
      </c>
      <c r="I11" s="101"/>
      <c r="J11" s="102"/>
      <c r="K11" s="103" t="s">
        <v>76</v>
      </c>
      <c r="L11" s="104">
        <v>4</v>
      </c>
      <c r="M11" s="102">
        <f t="shared" si="0"/>
        <v>0</v>
      </c>
      <c r="N11" s="105">
        <f t="shared" si="1"/>
        <v>-0.01</v>
      </c>
      <c r="O11" s="165"/>
    </row>
    <row r="12" spans="2:17" ht="32.450000000000003" customHeight="1">
      <c r="B12" s="162">
        <v>4</v>
      </c>
      <c r="C12" s="171" t="s">
        <v>97</v>
      </c>
      <c r="D12" s="167" t="s">
        <v>98</v>
      </c>
      <c r="E12" s="90">
        <v>4.0999999999999996</v>
      </c>
      <c r="F12" s="89" t="s">
        <v>99</v>
      </c>
      <c r="G12" s="169" t="s">
        <v>78</v>
      </c>
      <c r="H12" s="91" t="s">
        <v>100</v>
      </c>
      <c r="I12" s="92"/>
      <c r="J12" s="93" t="s">
        <v>76</v>
      </c>
      <c r="K12" s="94"/>
      <c r="L12" s="95">
        <v>4</v>
      </c>
      <c r="M12" s="93">
        <f t="shared" si="0"/>
        <v>3</v>
      </c>
      <c r="N12" s="96">
        <f t="shared" si="1"/>
        <v>0.01</v>
      </c>
      <c r="O12" s="164">
        <f>(M12+M13)/(SUM(L12:L13))</f>
        <v>0.75</v>
      </c>
    </row>
    <row r="13" spans="2:17" ht="34.9" customHeight="1" thickBot="1">
      <c r="B13" s="163"/>
      <c r="C13" s="172"/>
      <c r="D13" s="168"/>
      <c r="E13" s="99">
        <v>4.2</v>
      </c>
      <c r="F13" s="98" t="s">
        <v>101</v>
      </c>
      <c r="G13" s="170"/>
      <c r="H13" s="100" t="s">
        <v>102</v>
      </c>
      <c r="I13" s="101"/>
      <c r="J13" s="102" t="s">
        <v>76</v>
      </c>
      <c r="K13" s="103"/>
      <c r="L13" s="104">
        <v>3</v>
      </c>
      <c r="M13" s="102">
        <f t="shared" si="0"/>
        <v>2.25</v>
      </c>
      <c r="N13" s="105">
        <f t="shared" si="1"/>
        <v>0.01</v>
      </c>
      <c r="O13" s="165"/>
    </row>
    <row r="14" spans="2:17" ht="36.6" customHeight="1">
      <c r="B14" s="162">
        <v>5</v>
      </c>
      <c r="C14" s="171" t="s">
        <v>103</v>
      </c>
      <c r="D14" s="167" t="s">
        <v>104</v>
      </c>
      <c r="E14" s="90">
        <v>5.0999999999999996</v>
      </c>
      <c r="F14" s="89" t="s">
        <v>105</v>
      </c>
      <c r="G14" s="169" t="s">
        <v>106</v>
      </c>
      <c r="H14" s="91" t="s">
        <v>107</v>
      </c>
      <c r="I14" s="92"/>
      <c r="J14" s="93" t="s">
        <v>17</v>
      </c>
      <c r="K14" s="94"/>
      <c r="L14" s="95">
        <v>0</v>
      </c>
      <c r="M14" s="93">
        <f t="shared" si="0"/>
        <v>0</v>
      </c>
      <c r="N14" s="96">
        <f t="shared" si="1"/>
        <v>-0.01</v>
      </c>
      <c r="O14" s="164">
        <v>0</v>
      </c>
    </row>
    <row r="15" spans="2:17" ht="29.25" thickBot="1">
      <c r="B15" s="163"/>
      <c r="C15" s="172"/>
      <c r="D15" s="168"/>
      <c r="E15" s="99">
        <v>5.2</v>
      </c>
      <c r="F15" s="98" t="s">
        <v>108</v>
      </c>
      <c r="G15" s="170"/>
      <c r="H15" s="100" t="s">
        <v>109</v>
      </c>
      <c r="I15" s="101"/>
      <c r="J15" s="102" t="s">
        <v>17</v>
      </c>
      <c r="K15" s="103"/>
      <c r="L15" s="104">
        <v>0</v>
      </c>
      <c r="M15" s="102">
        <f t="shared" si="0"/>
        <v>0</v>
      </c>
      <c r="N15" s="105">
        <f t="shared" si="1"/>
        <v>-0.01</v>
      </c>
      <c r="O15" s="165"/>
    </row>
    <row r="16" spans="2:17" ht="72" thickBot="1">
      <c r="B16" s="116">
        <v>6</v>
      </c>
      <c r="C16" s="117" t="s">
        <v>110</v>
      </c>
      <c r="D16" s="118" t="s">
        <v>111</v>
      </c>
      <c r="E16" s="119">
        <v>6.1</v>
      </c>
      <c r="F16" s="118" t="s">
        <v>112</v>
      </c>
      <c r="G16" s="119" t="s">
        <v>113</v>
      </c>
      <c r="H16" s="120" t="s">
        <v>114</v>
      </c>
      <c r="I16" s="121" t="s">
        <v>76</v>
      </c>
      <c r="J16" s="122"/>
      <c r="K16" s="123"/>
      <c r="L16" s="124">
        <v>5</v>
      </c>
      <c r="M16" s="122">
        <f t="shared" si="0"/>
        <v>5</v>
      </c>
      <c r="N16" s="125">
        <f t="shared" si="1"/>
        <v>1</v>
      </c>
      <c r="O16" s="126">
        <f>M16/L16</f>
        <v>1</v>
      </c>
    </row>
    <row r="17" spans="2:15" ht="28.5">
      <c r="B17" s="175">
        <v>7</v>
      </c>
      <c r="C17" s="171" t="s">
        <v>115</v>
      </c>
      <c r="D17" s="167" t="s">
        <v>116</v>
      </c>
      <c r="E17" s="90">
        <v>7.1</v>
      </c>
      <c r="F17" s="89" t="s">
        <v>117</v>
      </c>
      <c r="G17" s="169" t="s">
        <v>118</v>
      </c>
      <c r="H17" s="91" t="s">
        <v>119</v>
      </c>
      <c r="I17" s="92"/>
      <c r="J17" s="93" t="s">
        <v>76</v>
      </c>
      <c r="K17" s="94"/>
      <c r="L17" s="95">
        <v>4</v>
      </c>
      <c r="M17" s="93">
        <f t="shared" si="0"/>
        <v>3</v>
      </c>
      <c r="N17" s="96">
        <f t="shared" si="1"/>
        <v>0.01</v>
      </c>
      <c r="O17" s="164">
        <f>SUM(M17:M19)/SUM(L17:L19)</f>
        <v>0.82499999999999996</v>
      </c>
    </row>
    <row r="18" spans="2:15" ht="42.75">
      <c r="B18" s="176"/>
      <c r="C18" s="181"/>
      <c r="D18" s="173"/>
      <c r="E18" s="108">
        <v>7.2</v>
      </c>
      <c r="F18" s="107" t="s">
        <v>120</v>
      </c>
      <c r="G18" s="174"/>
      <c r="H18" s="110" t="s">
        <v>121</v>
      </c>
      <c r="I18" s="111"/>
      <c r="J18" s="112" t="s">
        <v>76</v>
      </c>
      <c r="K18" s="113"/>
      <c r="L18" s="114">
        <v>3</v>
      </c>
      <c r="M18" s="112">
        <f t="shared" si="0"/>
        <v>2.25</v>
      </c>
      <c r="N18" s="115">
        <f t="shared" si="1"/>
        <v>0.01</v>
      </c>
      <c r="O18" s="166"/>
    </row>
    <row r="19" spans="2:15" ht="29.25" thickBot="1">
      <c r="B19" s="177"/>
      <c r="C19" s="172"/>
      <c r="D19" s="168"/>
      <c r="E19" s="99">
        <v>7.3</v>
      </c>
      <c r="F19" s="98" t="s">
        <v>122</v>
      </c>
      <c r="G19" s="170"/>
      <c r="H19" s="100" t="s">
        <v>123</v>
      </c>
      <c r="I19" s="101" t="s">
        <v>76</v>
      </c>
      <c r="J19" s="102"/>
      <c r="K19" s="103"/>
      <c r="L19" s="104">
        <v>3</v>
      </c>
      <c r="M19" s="102">
        <f t="shared" si="0"/>
        <v>3</v>
      </c>
      <c r="N19" s="105">
        <f t="shared" si="1"/>
        <v>1</v>
      </c>
      <c r="O19" s="165"/>
    </row>
    <row r="20" spans="2:15" ht="42.75">
      <c r="B20" s="162">
        <v>8</v>
      </c>
      <c r="C20" s="171" t="s">
        <v>124</v>
      </c>
      <c r="D20" s="167" t="s">
        <v>125</v>
      </c>
      <c r="E20" s="90">
        <v>8.1</v>
      </c>
      <c r="F20" s="89" t="s">
        <v>126</v>
      </c>
      <c r="G20" s="169" t="s">
        <v>78</v>
      </c>
      <c r="H20" s="91" t="s">
        <v>127</v>
      </c>
      <c r="I20" s="92" t="s">
        <v>76</v>
      </c>
      <c r="J20" s="93"/>
      <c r="K20" s="94"/>
      <c r="L20" s="95">
        <v>4</v>
      </c>
      <c r="M20" s="93">
        <f t="shared" si="0"/>
        <v>4</v>
      </c>
      <c r="N20" s="96">
        <f t="shared" si="1"/>
        <v>1</v>
      </c>
      <c r="O20" s="164">
        <f>SUM(M20:M21)/SUM(L20:L21)</f>
        <v>1</v>
      </c>
    </row>
    <row r="21" spans="2:15" ht="29.25" thickBot="1">
      <c r="B21" s="163"/>
      <c r="C21" s="172"/>
      <c r="D21" s="168"/>
      <c r="E21" s="99">
        <v>8.1999999999999993</v>
      </c>
      <c r="F21" s="98" t="s">
        <v>128</v>
      </c>
      <c r="G21" s="170"/>
      <c r="H21" s="100" t="s">
        <v>129</v>
      </c>
      <c r="I21" s="101" t="s">
        <v>76</v>
      </c>
      <c r="J21" s="102"/>
      <c r="K21" s="103"/>
      <c r="L21" s="104">
        <v>4</v>
      </c>
      <c r="M21" s="102">
        <f t="shared" si="0"/>
        <v>4</v>
      </c>
      <c r="N21" s="105">
        <f t="shared" si="1"/>
        <v>1</v>
      </c>
      <c r="O21" s="165"/>
    </row>
    <row r="22" spans="2:15" ht="57.75" thickBot="1">
      <c r="B22" s="127">
        <v>9</v>
      </c>
      <c r="C22" s="128" t="s">
        <v>130</v>
      </c>
      <c r="D22" s="129" t="s">
        <v>131</v>
      </c>
      <c r="E22" s="130">
        <v>9.1</v>
      </c>
      <c r="F22" s="129" t="s">
        <v>132</v>
      </c>
      <c r="G22" s="130" t="s">
        <v>133</v>
      </c>
      <c r="H22" s="131" t="s">
        <v>134</v>
      </c>
      <c r="I22" s="132" t="s">
        <v>76</v>
      </c>
      <c r="J22" s="133"/>
      <c r="K22" s="134"/>
      <c r="L22" s="135">
        <v>5</v>
      </c>
      <c r="M22" s="133">
        <f t="shared" si="0"/>
        <v>5</v>
      </c>
      <c r="N22" s="136">
        <f t="shared" si="1"/>
        <v>1</v>
      </c>
      <c r="O22" s="137">
        <f>M22/L22</f>
        <v>1</v>
      </c>
    </row>
    <row r="23" spans="2:15" ht="28.5">
      <c r="B23" s="162">
        <v>10</v>
      </c>
      <c r="C23" s="171" t="s">
        <v>135</v>
      </c>
      <c r="D23" s="167" t="s">
        <v>136</v>
      </c>
      <c r="E23" s="90">
        <v>10.1</v>
      </c>
      <c r="F23" s="89" t="s">
        <v>137</v>
      </c>
      <c r="G23" s="169" t="s">
        <v>78</v>
      </c>
      <c r="H23" s="91" t="s">
        <v>138</v>
      </c>
      <c r="I23" s="92"/>
      <c r="J23" s="93"/>
      <c r="K23" s="94" t="s">
        <v>76</v>
      </c>
      <c r="L23" s="95">
        <v>4</v>
      </c>
      <c r="M23" s="93">
        <f t="shared" si="0"/>
        <v>0</v>
      </c>
      <c r="N23" s="96">
        <f t="shared" si="1"/>
        <v>-0.01</v>
      </c>
      <c r="O23" s="164">
        <f>SUM(M23:M24)/SUM(L23:L24)</f>
        <v>0.32142857142857145</v>
      </c>
    </row>
    <row r="24" spans="2:15" ht="57.75" thickBot="1">
      <c r="B24" s="163"/>
      <c r="C24" s="172"/>
      <c r="D24" s="168"/>
      <c r="E24" s="99">
        <v>10.199999999999999</v>
      </c>
      <c r="F24" s="98" t="s">
        <v>139</v>
      </c>
      <c r="G24" s="170"/>
      <c r="H24" s="100" t="s">
        <v>140</v>
      </c>
      <c r="I24" s="101"/>
      <c r="J24" s="102" t="s">
        <v>76</v>
      </c>
      <c r="K24" s="103"/>
      <c r="L24" s="104">
        <v>3</v>
      </c>
      <c r="M24" s="102">
        <f t="shared" si="0"/>
        <v>2.25</v>
      </c>
      <c r="N24" s="105">
        <f t="shared" si="1"/>
        <v>0.01</v>
      </c>
      <c r="O24" s="165"/>
    </row>
    <row r="25" spans="2:15" ht="72" thickBot="1">
      <c r="B25" s="127">
        <v>11</v>
      </c>
      <c r="C25" s="128" t="s">
        <v>141</v>
      </c>
      <c r="D25" s="129" t="s">
        <v>142</v>
      </c>
      <c r="E25" s="130">
        <v>11.1</v>
      </c>
      <c r="F25" s="129" t="s">
        <v>143</v>
      </c>
      <c r="G25" s="130" t="s">
        <v>78</v>
      </c>
      <c r="H25" s="131" t="s">
        <v>144</v>
      </c>
      <c r="I25" s="132"/>
      <c r="J25" s="133" t="s">
        <v>76</v>
      </c>
      <c r="K25" s="134"/>
      <c r="L25" s="135">
        <v>10</v>
      </c>
      <c r="M25" s="133">
        <f t="shared" si="0"/>
        <v>7.5</v>
      </c>
      <c r="N25" s="136">
        <f t="shared" si="1"/>
        <v>0.01</v>
      </c>
      <c r="O25" s="137">
        <f>M25/L25</f>
        <v>0.75</v>
      </c>
    </row>
    <row r="26" spans="2:15" ht="39.6" customHeight="1">
      <c r="B26" s="162">
        <v>12</v>
      </c>
      <c r="C26" s="171" t="s">
        <v>145</v>
      </c>
      <c r="D26" s="167" t="s">
        <v>146</v>
      </c>
      <c r="E26" s="90">
        <v>12.1</v>
      </c>
      <c r="F26" s="89" t="s">
        <v>147</v>
      </c>
      <c r="G26" s="169" t="s">
        <v>148</v>
      </c>
      <c r="H26" s="91" t="s">
        <v>149</v>
      </c>
      <c r="I26" s="92" t="s">
        <v>76</v>
      </c>
      <c r="J26" s="93"/>
      <c r="K26" s="94"/>
      <c r="L26" s="95">
        <v>3</v>
      </c>
      <c r="M26" s="93">
        <f t="shared" si="0"/>
        <v>3</v>
      </c>
      <c r="N26" s="96">
        <f t="shared" si="1"/>
        <v>1</v>
      </c>
      <c r="O26" s="164">
        <f>SUM(M26:M27)/SUM(L26:L27)</f>
        <v>0.9</v>
      </c>
    </row>
    <row r="27" spans="2:15" ht="29.25" thickBot="1">
      <c r="B27" s="163"/>
      <c r="C27" s="172"/>
      <c r="D27" s="168"/>
      <c r="E27" s="99">
        <v>12.2</v>
      </c>
      <c r="F27" s="98" t="s">
        <v>150</v>
      </c>
      <c r="G27" s="170"/>
      <c r="H27" s="100" t="s">
        <v>151</v>
      </c>
      <c r="I27" s="101"/>
      <c r="J27" s="102" t="s">
        <v>76</v>
      </c>
      <c r="K27" s="103"/>
      <c r="L27" s="104">
        <v>2</v>
      </c>
      <c r="M27" s="102">
        <f t="shared" si="0"/>
        <v>1.5</v>
      </c>
      <c r="N27" s="105">
        <f t="shared" si="1"/>
        <v>0.01</v>
      </c>
      <c r="O27" s="165"/>
    </row>
    <row r="28" spans="2:15">
      <c r="B28" s="138"/>
      <c r="C28" s="139"/>
      <c r="D28" s="140"/>
      <c r="E28" s="138"/>
      <c r="F28" s="140"/>
      <c r="G28" s="138"/>
      <c r="H28" s="138"/>
      <c r="I28" s="138"/>
      <c r="J28" s="138"/>
      <c r="K28" s="138"/>
      <c r="L28" s="138">
        <f>SUM(L3:L27)</f>
        <v>100</v>
      </c>
      <c r="M28" s="138"/>
      <c r="N28" s="138"/>
      <c r="O28" s="141"/>
    </row>
  </sheetData>
  <mergeCells count="45">
    <mergeCell ref="B23:B24"/>
    <mergeCell ref="B6:B9"/>
    <mergeCell ref="B17:B19"/>
    <mergeCell ref="B2:O2"/>
    <mergeCell ref="C14:C15"/>
    <mergeCell ref="C17:C19"/>
    <mergeCell ref="C10:C11"/>
    <mergeCell ref="C4:C5"/>
    <mergeCell ref="B20:B21"/>
    <mergeCell ref="D4:D5"/>
    <mergeCell ref="C6:C9"/>
    <mergeCell ref="D6:D9"/>
    <mergeCell ref="G6:G9"/>
    <mergeCell ref="B14:B15"/>
    <mergeCell ref="D10:D11"/>
    <mergeCell ref="G10:G11"/>
    <mergeCell ref="D12:D13"/>
    <mergeCell ref="G12:G13"/>
    <mergeCell ref="D17:D19"/>
    <mergeCell ref="G17:G19"/>
    <mergeCell ref="C26:C27"/>
    <mergeCell ref="D26:D27"/>
    <mergeCell ref="G26:G27"/>
    <mergeCell ref="D20:D21"/>
    <mergeCell ref="G20:G21"/>
    <mergeCell ref="C23:C24"/>
    <mergeCell ref="D23:D24"/>
    <mergeCell ref="G23:G24"/>
    <mergeCell ref="C20:C21"/>
    <mergeCell ref="B4:B5"/>
    <mergeCell ref="B10:B11"/>
    <mergeCell ref="B12:B13"/>
    <mergeCell ref="B26:B27"/>
    <mergeCell ref="O4:O5"/>
    <mergeCell ref="O6:O9"/>
    <mergeCell ref="O10:O11"/>
    <mergeCell ref="O12:O13"/>
    <mergeCell ref="O17:O19"/>
    <mergeCell ref="O20:O21"/>
    <mergeCell ref="O23:O24"/>
    <mergeCell ref="O26:O27"/>
    <mergeCell ref="O14:O15"/>
    <mergeCell ref="D14:D15"/>
    <mergeCell ref="G14:G15"/>
    <mergeCell ref="C12:C13"/>
  </mergeCells>
  <conditionalFormatting sqref="I4:I27">
    <cfRule type="containsText" dxfId="2" priority="9" operator="containsText" text="Yes">
      <formula>NOT(ISERROR(SEARCH("Yes",I4)))</formula>
    </cfRule>
  </conditionalFormatting>
  <conditionalFormatting sqref="J4:J27">
    <cfRule type="containsText" dxfId="1" priority="8" operator="containsText" text="Yes">
      <formula>NOT(ISERROR(SEARCH("Yes",J4)))</formula>
    </cfRule>
  </conditionalFormatting>
  <conditionalFormatting sqref="K4:K27">
    <cfRule type="containsText" dxfId="0" priority="7" operator="containsText" text="Yes">
      <formula>NOT(ISERROR(SEARCH("Yes",K4)))</formula>
    </cfRule>
  </conditionalFormatting>
  <conditionalFormatting sqref="P3:P27">
    <cfRule type="iconSet" priority="5">
      <iconSet iconSet="3Arrows">
        <cfvo type="percent" val="0"/>
        <cfvo type="percent" val="1"/>
        <cfvo type="percent" val="99"/>
      </iconSet>
    </cfRule>
  </conditionalFormatting>
  <conditionalFormatting sqref="N4:N27">
    <cfRule type="iconSet" priority="3">
      <iconSet iconSet="3Arrows" showValue="0">
        <cfvo type="percent" val="0"/>
        <cfvo type="percent" val="1"/>
        <cfvo type="percent" val="99"/>
      </iconSet>
    </cfRule>
  </conditionalFormatting>
  <dataValidations disablePrompts="1" count="3">
    <dataValidation type="custom" showInputMessage="1" showErrorMessage="1" sqref="I4" xr:uid="{5EC911B0-E57C-4431-854D-4F885519695C}">
      <formula1>OR(J4&gt;0,K4&gt;0)=FALSE</formula1>
    </dataValidation>
    <dataValidation type="custom" showInputMessage="1" showErrorMessage="1" sqref="J4" xr:uid="{1B7496BB-9085-497E-B7F3-C37DBBA1645A}">
      <formula1>OR(I4&gt;0,K4&gt;0)=FALSE</formula1>
    </dataValidation>
    <dataValidation type="custom" showInputMessage="1" showErrorMessage="1" sqref="K4" xr:uid="{47CF316D-ED3C-4030-863D-2A694C9D17F5}">
      <formula1>OR(J4&gt;0,I4&gt;0)=FALSE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580AB26E-D96B-4B92-8D41-223121A2C38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P3:P27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4AC6-9096-431B-AB98-E1AC75767EA0}">
  <dimension ref="J2"/>
  <sheetViews>
    <sheetView workbookViewId="0">
      <selection activeCell="I9" sqref="I9"/>
    </sheetView>
  </sheetViews>
  <sheetFormatPr defaultRowHeight="15"/>
  <sheetData>
    <row r="2" spans="10:10">
      <c r="J2" s="45" t="s">
        <v>152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DC" shapeId="5122" r:id="rId4">
          <objectPr defaultSize="0" autoPict="0" r:id="rId5">
            <anchor moveWithCells="1">
              <from>
                <xdr:col>0</xdr:col>
                <xdr:colOff>219075</xdr:colOff>
                <xdr:row>0</xdr:row>
                <xdr:rowOff>0</xdr:rowOff>
              </from>
              <to>
                <xdr:col>8</xdr:col>
                <xdr:colOff>9525</xdr:colOff>
                <xdr:row>37</xdr:row>
                <xdr:rowOff>28575</xdr:rowOff>
              </to>
            </anchor>
          </objectPr>
        </oleObject>
      </mc:Choice>
      <mc:Fallback>
        <oleObject progId="Acrobat.Document.DC" shapeId="512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3CE4-7DEB-4BC1-9FE2-EBA492829543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Aliasgar Birader</dc:creator>
  <cp:keywords/>
  <dc:description/>
  <cp:lastModifiedBy>Mohammed Nalwala</cp:lastModifiedBy>
  <cp:revision/>
  <dcterms:created xsi:type="dcterms:W3CDTF">2023-05-26T09:31:34Z</dcterms:created>
  <dcterms:modified xsi:type="dcterms:W3CDTF">2024-03-09T16:11:21Z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dd4d9-b29e-4e16-8c95-43cd9dd6cbbd_Enabled">
    <vt:lpwstr>true</vt:lpwstr>
  </property>
  <property fmtid="{D5CDD505-2E9C-101B-9397-08002B2CF9AE}" pid="3" name="MSIP_Label_40add4d9-b29e-4e16-8c95-43cd9dd6cbbd_SetDate">
    <vt:lpwstr>2023-05-26T09:44:15Z</vt:lpwstr>
  </property>
  <property fmtid="{D5CDD505-2E9C-101B-9397-08002B2CF9AE}" pid="4" name="MSIP_Label_40add4d9-b29e-4e16-8c95-43cd9dd6cbbd_Method">
    <vt:lpwstr>Standard</vt:lpwstr>
  </property>
  <property fmtid="{D5CDD505-2E9C-101B-9397-08002B2CF9AE}" pid="5" name="MSIP_Label_40add4d9-b29e-4e16-8c95-43cd9dd6cbbd_Name">
    <vt:lpwstr>40add4d9-b29e-4e16-8c95-43cd9dd6cbbd</vt:lpwstr>
  </property>
  <property fmtid="{D5CDD505-2E9C-101B-9397-08002B2CF9AE}" pid="6" name="MSIP_Label_40add4d9-b29e-4e16-8c95-43cd9dd6cbbd_SiteId">
    <vt:lpwstr>77e0fa64-c916-492d-865d-80814db5801e</vt:lpwstr>
  </property>
  <property fmtid="{D5CDD505-2E9C-101B-9397-08002B2CF9AE}" pid="7" name="MSIP_Label_40add4d9-b29e-4e16-8c95-43cd9dd6cbbd_ActionId">
    <vt:lpwstr>a68606fd-0a48-4758-8c5d-1f37756dd71d</vt:lpwstr>
  </property>
  <property fmtid="{D5CDD505-2E9C-101B-9397-08002B2CF9AE}" pid="8" name="MSIP_Label_40add4d9-b29e-4e16-8c95-43cd9dd6cbbd_ContentBits">
    <vt:lpwstr>0</vt:lpwstr>
  </property>
</Properties>
</file>